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hammed Amin\Creative Cloud Files\Local_sites\MohammedAmin\Finance\Spreadsheets\"/>
    </mc:Choice>
  </mc:AlternateContent>
  <bookViews>
    <workbookView xWindow="0" yWindow="0" windowWidth="28800" windowHeight="11940"/>
  </bookViews>
  <sheets>
    <sheet name="Assumptions" sheetId="1" r:id="rId1"/>
    <sheet name="No actions" sheetId="2" r:id="rId2"/>
    <sheet name="Special dividend" sheetId="3" r:id="rId3"/>
    <sheet name="Buyback at T1" sheetId="4" r:id="rId4"/>
    <sheet name="Buyback at T2" sheetId="5" r:id="rId5"/>
    <sheet name="IT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6" l="1"/>
  <c r="B23" i="6" s="1"/>
  <c r="B22" i="6"/>
  <c r="B18" i="6"/>
  <c r="B17" i="6"/>
  <c r="B8" i="6"/>
  <c r="B20" i="6" l="1"/>
  <c r="B25" i="6"/>
  <c r="D65" i="5"/>
  <c r="C56" i="5"/>
  <c r="D41" i="5"/>
  <c r="C33" i="5"/>
  <c r="C32" i="5"/>
  <c r="D27" i="5"/>
  <c r="B56" i="5"/>
  <c r="D37" i="5"/>
  <c r="D50" i="5" s="1"/>
  <c r="B33" i="5"/>
  <c r="D45" i="5" s="1"/>
  <c r="B32" i="5"/>
  <c r="B70" i="5"/>
  <c r="C70" i="5"/>
  <c r="C71" i="5"/>
  <c r="D79" i="5"/>
  <c r="D23" i="5"/>
  <c r="C19" i="5"/>
  <c r="B19" i="5"/>
  <c r="C18" i="5"/>
  <c r="B18" i="5"/>
  <c r="D13" i="5"/>
  <c r="D9" i="5"/>
  <c r="C5" i="5"/>
  <c r="B5" i="5"/>
  <c r="C4" i="5"/>
  <c r="B4" i="5"/>
  <c r="D51" i="4"/>
  <c r="C42" i="4"/>
  <c r="B42" i="4"/>
  <c r="D27" i="4"/>
  <c r="C19" i="4"/>
  <c r="C43" i="4" s="1"/>
  <c r="D80" i="4"/>
  <c r="C72" i="4"/>
  <c r="C71" i="4"/>
  <c r="B71" i="4"/>
  <c r="D66" i="4"/>
  <c r="C58" i="4"/>
  <c r="C57" i="4"/>
  <c r="B57" i="4"/>
  <c r="D23" i="4"/>
  <c r="D36" i="4" s="1"/>
  <c r="B19" i="4"/>
  <c r="C18" i="4"/>
  <c r="B18" i="4"/>
  <c r="D13" i="4"/>
  <c r="D9" i="4"/>
  <c r="C5" i="4"/>
  <c r="B5" i="4"/>
  <c r="C4" i="4"/>
  <c r="B4" i="4"/>
  <c r="D69" i="3"/>
  <c r="B58" i="3"/>
  <c r="D52" i="3"/>
  <c r="B20" i="3"/>
  <c r="D66" i="3"/>
  <c r="D62" i="3"/>
  <c r="C58" i="3"/>
  <c r="C57" i="3"/>
  <c r="B57" i="3"/>
  <c r="D49" i="3"/>
  <c r="D45" i="3"/>
  <c r="C41" i="3"/>
  <c r="C40" i="3"/>
  <c r="B40" i="3"/>
  <c r="D31" i="3"/>
  <c r="D25" i="3"/>
  <c r="C21" i="3"/>
  <c r="B19" i="3"/>
  <c r="B21" i="3" s="1"/>
  <c r="B41" i="3" s="1"/>
  <c r="C18" i="3"/>
  <c r="B18" i="3"/>
  <c r="D13" i="3"/>
  <c r="D9" i="3"/>
  <c r="C5" i="3"/>
  <c r="B5" i="3"/>
  <c r="C4" i="3"/>
  <c r="B4" i="3"/>
  <c r="C47" i="2"/>
  <c r="C46" i="2"/>
  <c r="B46" i="2"/>
  <c r="D55" i="2"/>
  <c r="D51" i="2"/>
  <c r="B47" i="2"/>
  <c r="C33" i="2"/>
  <c r="C19" i="2"/>
  <c r="C32" i="2"/>
  <c r="B32" i="2"/>
  <c r="D41" i="2"/>
  <c r="D37" i="2"/>
  <c r="B33" i="2"/>
  <c r="C18" i="2"/>
  <c r="B18" i="2"/>
  <c r="D27" i="2"/>
  <c r="D23" i="2"/>
  <c r="B19" i="2"/>
  <c r="D13" i="2"/>
  <c r="D9" i="2"/>
  <c r="B5" i="2"/>
  <c r="C5" i="2"/>
  <c r="D4" i="2"/>
  <c r="C4" i="2"/>
  <c r="B4" i="2"/>
  <c r="B27" i="6" l="1"/>
  <c r="D41" i="3"/>
  <c r="D5" i="2"/>
  <c r="D7" i="2" s="1"/>
  <c r="D11" i="2" s="1"/>
  <c r="D15" i="2" s="1"/>
  <c r="D56" i="5"/>
  <c r="D33" i="5"/>
  <c r="D35" i="5" s="1"/>
  <c r="D39" i="5" s="1"/>
  <c r="D43" i="5" s="1"/>
  <c r="D46" i="5" s="1"/>
  <c r="D70" i="5"/>
  <c r="D5" i="5"/>
  <c r="D32" i="5"/>
  <c r="C57" i="5"/>
  <c r="D18" i="5"/>
  <c r="D21" i="5" s="1"/>
  <c r="D25" i="5" s="1"/>
  <c r="D29" i="5" s="1"/>
  <c r="D4" i="5"/>
  <c r="D19" i="5"/>
  <c r="D19" i="4"/>
  <c r="D5" i="4"/>
  <c r="D57" i="4"/>
  <c r="D42" i="4"/>
  <c r="D31" i="4"/>
  <c r="D18" i="4"/>
  <c r="D21" i="4" s="1"/>
  <c r="D25" i="4" s="1"/>
  <c r="D71" i="4"/>
  <c r="D4" i="4"/>
  <c r="D29" i="3"/>
  <c r="D34" i="3" s="1"/>
  <c r="D4" i="3"/>
  <c r="D21" i="3"/>
  <c r="D57" i="3"/>
  <c r="D5" i="3"/>
  <c r="D7" i="3" s="1"/>
  <c r="D11" i="3" s="1"/>
  <c r="D15" i="3" s="1"/>
  <c r="D40" i="3"/>
  <c r="D43" i="3" s="1"/>
  <c r="D47" i="3" s="1"/>
  <c r="D51" i="3" s="1"/>
  <c r="D54" i="3" s="1"/>
  <c r="D58" i="3"/>
  <c r="D18" i="3"/>
  <c r="D47" i="2"/>
  <c r="D46" i="2"/>
  <c r="D49" i="2" s="1"/>
  <c r="D53" i="2" s="1"/>
  <c r="D57" i="2" s="1"/>
  <c r="D33" i="2"/>
  <c r="D19" i="2"/>
  <c r="D32" i="2"/>
  <c r="D35" i="2" s="1"/>
  <c r="D39" i="2" s="1"/>
  <c r="D43" i="2" s="1"/>
  <c r="D18" i="2"/>
  <c r="D21" i="2" s="1"/>
  <c r="D25" i="2" s="1"/>
  <c r="D29" i="2" s="1"/>
  <c r="D7" i="4" l="1"/>
  <c r="D11" i="4" s="1"/>
  <c r="D15" i="4" s="1"/>
  <c r="D7" i="5"/>
  <c r="D11" i="5" s="1"/>
  <c r="D15" i="5" s="1"/>
  <c r="D48" i="5"/>
  <c r="B57" i="5" s="1"/>
  <c r="D51" i="5"/>
  <c r="D53" i="5" s="1"/>
  <c r="D61" i="5" s="1"/>
  <c r="D75" i="5" s="1"/>
  <c r="D29" i="4"/>
  <c r="D23" i="3"/>
  <c r="D27" i="3" s="1"/>
  <c r="D33" i="3" s="1"/>
  <c r="D36" i="3" s="1"/>
  <c r="D60" i="3"/>
  <c r="D64" i="3" s="1"/>
  <c r="D68" i="3" s="1"/>
  <c r="D71" i="3" s="1"/>
  <c r="D57" i="5" l="1"/>
  <c r="D59" i="5" s="1"/>
  <c r="D63" i="5" s="1"/>
  <c r="D67" i="5" s="1"/>
  <c r="B71" i="5"/>
  <c r="D71" i="5"/>
  <c r="D73" i="5" s="1"/>
  <c r="D32" i="4"/>
  <c r="D34" i="4" s="1"/>
  <c r="D37" i="4"/>
  <c r="D39" i="4" s="1"/>
  <c r="D77" i="5" l="1"/>
  <c r="D81" i="5" s="1"/>
  <c r="D47" i="4"/>
  <c r="D62" i="4"/>
  <c r="D76" i="4" s="1"/>
  <c r="B43" i="4"/>
  <c r="D43" i="4" s="1"/>
  <c r="D45" i="4" s="1"/>
  <c r="D49" i="4" s="1"/>
  <c r="D53" i="4" s="1"/>
  <c r="B58" i="4"/>
  <c r="B72" i="4" l="1"/>
  <c r="D72" i="4" s="1"/>
  <c r="D74" i="4" s="1"/>
  <c r="D78" i="4" s="1"/>
  <c r="D82" i="4" s="1"/>
  <c r="D58" i="4"/>
  <c r="D60" i="4" s="1"/>
  <c r="D64" i="4" s="1"/>
  <c r="D68" i="4" s="1"/>
</calcChain>
</file>

<file path=xl/sharedStrings.xml><?xml version="1.0" encoding="utf-8"?>
<sst xmlns="http://schemas.openxmlformats.org/spreadsheetml/2006/main" count="260" uniqueCount="70">
  <si>
    <t>Impact of share buybacks on shareholder value</t>
  </si>
  <si>
    <t>Assumptions</t>
  </si>
  <si>
    <t>PE ratio for business at Time T0</t>
  </si>
  <si>
    <t>PE ratio for business at Time T1</t>
  </si>
  <si>
    <t>PE ratio for business at Time T2</t>
  </si>
  <si>
    <t>PE ratio for business at Time T3</t>
  </si>
  <si>
    <t>Valuation ratio applied to cash at Time T0</t>
  </si>
  <si>
    <t>Valuation ratio applied to cash at Time T1</t>
  </si>
  <si>
    <t>Valuation ratio applied to cash at Time T2</t>
  </si>
  <si>
    <t>Valuation ratio applied to cash at Time T3</t>
  </si>
  <si>
    <t>Annual earnings of the business at Time T0</t>
  </si>
  <si>
    <t>Annual earnings of the business at Time T1</t>
  </si>
  <si>
    <t>Annual earnings of the business at Time T2</t>
  </si>
  <si>
    <t>Annual earnings of the business at Time T3</t>
  </si>
  <si>
    <t>Assume no retentions. All earnings paid out as dividends for simplicity</t>
  </si>
  <si>
    <t>Cash balance at time T0</t>
  </si>
  <si>
    <t>Shares in issue at time T0</t>
  </si>
  <si>
    <t>Shares held at time T0 by small shareholder who does not sell</t>
  </si>
  <si>
    <t>Assume no special dividends or share buybacks</t>
  </si>
  <si>
    <t>Time T0</t>
  </si>
  <si>
    <t>Earnings</t>
  </si>
  <si>
    <t>Multiple</t>
  </si>
  <si>
    <t>Market value</t>
  </si>
  <si>
    <t>Corporate earnings</t>
  </si>
  <si>
    <t>Cash on balance sheet</t>
  </si>
  <si>
    <t>Total market value of company</t>
  </si>
  <si>
    <t>Shares in issue</t>
  </si>
  <si>
    <t>Value per share</t>
  </si>
  <si>
    <t>Shares held by small shareholder</t>
  </si>
  <si>
    <t>Value of small holder's shares</t>
  </si>
  <si>
    <t>Time T1</t>
  </si>
  <si>
    <t>Time T2</t>
  </si>
  <si>
    <t>Time T3</t>
  </si>
  <si>
    <t>Special dividend at time T1 if paid</t>
  </si>
  <si>
    <t>Cash used for own share buyback at time T1 if undertaken</t>
  </si>
  <si>
    <t>Assume special dividends paid at time T1</t>
  </si>
  <si>
    <t>Cash before special dividend</t>
  </si>
  <si>
    <t>Special dividend</t>
  </si>
  <si>
    <t>Cash after special dividend</t>
  </si>
  <si>
    <t>Special dividend paid per share</t>
  </si>
  <si>
    <t>Total value owned by small holder</t>
  </si>
  <si>
    <t>Cash now held by small holder</t>
  </si>
  <si>
    <t>Cash used for own share buyback at time T2 if undertaken</t>
  </si>
  <si>
    <t>Assume share buyback at time T1</t>
  </si>
  <si>
    <t>Cash available for own share buyback</t>
  </si>
  <si>
    <t>Whole number of shares repurchased at above value per share</t>
  </si>
  <si>
    <t>Cash used in own share buyback</t>
  </si>
  <si>
    <t>Cash before buyback</t>
  </si>
  <si>
    <t>Cash before share buyback</t>
  </si>
  <si>
    <t>Cash balance after buyback</t>
  </si>
  <si>
    <t>Shares in issue before buyback</t>
  </si>
  <si>
    <t>Shares repurchased</t>
  </si>
  <si>
    <t>Valuation at time T1 after buyback</t>
  </si>
  <si>
    <t>Assume share buyback at time T2</t>
  </si>
  <si>
    <t>Valuation at time T2 after buyback</t>
  </si>
  <si>
    <t>Illustration of own share purchase by an investment trust</t>
  </si>
  <si>
    <t>Prior to the own share purchase</t>
  </si>
  <si>
    <t>Investments held by the company</t>
  </si>
  <si>
    <t>Net asset value per share</t>
  </si>
  <si>
    <t>Market price per share, say</t>
  </si>
  <si>
    <t>Cash spent in buying shares at market price, say</t>
  </si>
  <si>
    <t>After the own share purchase</t>
  </si>
  <si>
    <t>Investments previously held by the company</t>
  </si>
  <si>
    <t>Less sold to fund repurchase</t>
  </si>
  <si>
    <t>Net assets of company</t>
  </si>
  <si>
    <t>Shares in issue before repurchase</t>
  </si>
  <si>
    <t>Shares in issue after repurchase</t>
  </si>
  <si>
    <t>Shares repurchased at £18 per share</t>
  </si>
  <si>
    <t>Share price after repurchase</t>
  </si>
  <si>
    <t>May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</si>
</sst>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* #,##0_-;\-* #,##0_-;_-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9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0" fontId="2" fillId="0" borderId="0" xfId="0" applyFont="1" applyAlignment="1">
      <alignment horizontal="right"/>
    </xf>
    <xf numFmtId="165" fontId="0" fillId="0" borderId="0" xfId="0" applyNumberFormat="1"/>
    <xf numFmtId="9" fontId="0" fillId="0" borderId="0" xfId="0" applyNumberFormat="1"/>
    <xf numFmtId="0" fontId="0" fillId="0" borderId="0" xfId="0" applyAlignment="1">
      <alignment horizontal="fill"/>
    </xf>
    <xf numFmtId="165" fontId="0" fillId="0" borderId="1" xfId="0" applyNumberFormat="1" applyBorder="1"/>
    <xf numFmtId="166" fontId="0" fillId="0" borderId="1" xfId="1" applyNumberFormat="1" applyFont="1" applyBorder="1"/>
    <xf numFmtId="164" fontId="0" fillId="0" borderId="1" xfId="0" applyNumberFormat="1" applyBorder="1"/>
    <xf numFmtId="165" fontId="0" fillId="0" borderId="2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/>
    <xf numFmtId="166" fontId="0" fillId="0" borderId="0" xfId="1" applyNumberFormat="1" applyFont="1" applyBorder="1"/>
    <xf numFmtId="166" fontId="0" fillId="0" borderId="1" xfId="0" applyNumberFormat="1" applyBorder="1"/>
    <xf numFmtId="0" fontId="0" fillId="0" borderId="1" xfId="0" applyBorder="1" applyAlignment="1">
      <alignment horizontal="right"/>
    </xf>
    <xf numFmtId="166" fontId="0" fillId="0" borderId="3" xfId="1" applyNumberFormat="1" applyFont="1" applyBorder="1"/>
    <xf numFmtId="165" fontId="0" fillId="0" borderId="3" xfId="0" applyNumberFormat="1" applyBorder="1"/>
    <xf numFmtId="164" fontId="0" fillId="0" borderId="3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B33" sqref="B33"/>
    </sheetView>
  </sheetViews>
  <sheetFormatPr defaultRowHeight="12.75" x14ac:dyDescent="0.2"/>
  <cols>
    <col min="1" max="1" width="13.5703125" customWidth="1"/>
    <col min="2" max="2" width="60" customWidth="1"/>
  </cols>
  <sheetData>
    <row r="1" spans="1:2" x14ac:dyDescent="0.2">
      <c r="A1" s="1" t="s">
        <v>0</v>
      </c>
    </row>
    <row r="3" spans="1:2" x14ac:dyDescent="0.2">
      <c r="A3" s="5" t="s">
        <v>1</v>
      </c>
    </row>
    <row r="4" spans="1:2" x14ac:dyDescent="0.2">
      <c r="A4">
        <v>12</v>
      </c>
      <c r="B4" t="s">
        <v>2</v>
      </c>
    </row>
    <row r="5" spans="1:2" x14ac:dyDescent="0.2">
      <c r="A5">
        <v>15</v>
      </c>
      <c r="B5" t="s">
        <v>3</v>
      </c>
    </row>
    <row r="6" spans="1:2" x14ac:dyDescent="0.2">
      <c r="A6">
        <v>9</v>
      </c>
      <c r="B6" t="s">
        <v>4</v>
      </c>
    </row>
    <row r="7" spans="1:2" x14ac:dyDescent="0.2">
      <c r="A7">
        <v>12</v>
      </c>
      <c r="B7" t="s">
        <v>5</v>
      </c>
    </row>
    <row r="9" spans="1:2" x14ac:dyDescent="0.2">
      <c r="A9" s="2">
        <v>1</v>
      </c>
      <c r="B9" t="s">
        <v>6</v>
      </c>
    </row>
    <row r="10" spans="1:2" x14ac:dyDescent="0.2">
      <c r="A10" s="2">
        <v>1</v>
      </c>
      <c r="B10" t="s">
        <v>7</v>
      </c>
    </row>
    <row r="11" spans="1:2" x14ac:dyDescent="0.2">
      <c r="A11" s="2">
        <v>1</v>
      </c>
      <c r="B11" t="s">
        <v>8</v>
      </c>
    </row>
    <row r="12" spans="1:2" x14ac:dyDescent="0.2">
      <c r="A12" s="2">
        <v>1</v>
      </c>
      <c r="B12" t="s">
        <v>9</v>
      </c>
    </row>
    <row r="14" spans="1:2" x14ac:dyDescent="0.2">
      <c r="A14" s="3">
        <v>1000000</v>
      </c>
      <c r="B14" t="s">
        <v>10</v>
      </c>
    </row>
    <row r="15" spans="1:2" x14ac:dyDescent="0.2">
      <c r="A15" s="3">
        <v>1000000</v>
      </c>
      <c r="B15" t="s">
        <v>11</v>
      </c>
    </row>
    <row r="16" spans="1:2" x14ac:dyDescent="0.2">
      <c r="A16" s="3">
        <v>1000000</v>
      </c>
      <c r="B16" t="s">
        <v>12</v>
      </c>
    </row>
    <row r="17" spans="1:2" x14ac:dyDescent="0.2">
      <c r="A17" s="3">
        <v>1000000</v>
      </c>
      <c r="B17" t="s">
        <v>13</v>
      </c>
    </row>
    <row r="19" spans="1:2" x14ac:dyDescent="0.2">
      <c r="B19" t="s">
        <v>14</v>
      </c>
    </row>
    <row r="21" spans="1:2" x14ac:dyDescent="0.2">
      <c r="A21" s="3">
        <v>8000000</v>
      </c>
      <c r="B21" t="s">
        <v>15</v>
      </c>
    </row>
    <row r="23" spans="1:2" x14ac:dyDescent="0.2">
      <c r="A23" s="4">
        <v>1000000</v>
      </c>
      <c r="B23" t="s">
        <v>16</v>
      </c>
    </row>
    <row r="24" spans="1:2" x14ac:dyDescent="0.2">
      <c r="A24" s="4">
        <v>1000</v>
      </c>
      <c r="B24" t="s">
        <v>17</v>
      </c>
    </row>
    <row r="26" spans="1:2" x14ac:dyDescent="0.2">
      <c r="A26" s="3">
        <v>7000000</v>
      </c>
      <c r="B26" t="s">
        <v>33</v>
      </c>
    </row>
    <row r="27" spans="1:2" x14ac:dyDescent="0.2">
      <c r="A27" s="3">
        <v>7000000</v>
      </c>
      <c r="B27" t="s">
        <v>34</v>
      </c>
    </row>
    <row r="28" spans="1:2" x14ac:dyDescent="0.2">
      <c r="A28" s="3">
        <v>7000000</v>
      </c>
      <c r="B28" t="s">
        <v>42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A3" sqref="A3:D57"/>
    </sheetView>
  </sheetViews>
  <sheetFormatPr defaultRowHeight="12.75" x14ac:dyDescent="0.2"/>
  <cols>
    <col min="1" max="1" width="42.85546875" customWidth="1"/>
    <col min="2" max="2" width="17.5703125" customWidth="1"/>
    <col min="4" max="4" width="13.85546875" customWidth="1"/>
  </cols>
  <sheetData>
    <row r="1" spans="1:4" x14ac:dyDescent="0.2">
      <c r="A1" s="1" t="s">
        <v>18</v>
      </c>
    </row>
    <row r="3" spans="1:4" x14ac:dyDescent="0.2">
      <c r="A3" s="1" t="s">
        <v>19</v>
      </c>
      <c r="B3" s="5" t="s">
        <v>20</v>
      </c>
      <c r="C3" s="5" t="s">
        <v>21</v>
      </c>
      <c r="D3" s="5" t="s">
        <v>22</v>
      </c>
    </row>
    <row r="4" spans="1:4" x14ac:dyDescent="0.2">
      <c r="A4" t="s">
        <v>23</v>
      </c>
      <c r="B4" s="6">
        <f>+Assumptions!$A$14</f>
        <v>1000000</v>
      </c>
      <c r="C4">
        <f>+Assumptions!$A$4</f>
        <v>12</v>
      </c>
      <c r="D4" s="6">
        <f>B4*C4</f>
        <v>12000000</v>
      </c>
    </row>
    <row r="5" spans="1:4" x14ac:dyDescent="0.2">
      <c r="A5" t="s">
        <v>24</v>
      </c>
      <c r="B5" s="6">
        <f>+Assumptions!$A$21</f>
        <v>8000000</v>
      </c>
      <c r="C5" s="7">
        <f>+Assumptions!$A$9</f>
        <v>1</v>
      </c>
      <c r="D5" s="6">
        <f>B5*C5</f>
        <v>8000000</v>
      </c>
    </row>
    <row r="6" spans="1:4" x14ac:dyDescent="0.2">
      <c r="D6" s="8"/>
    </row>
    <row r="7" spans="1:4" ht="13.5" thickBot="1" x14ac:dyDescent="0.25">
      <c r="A7" t="s">
        <v>25</v>
      </c>
      <c r="D7" s="20">
        <f>SUM(D4:D6)</f>
        <v>20000000</v>
      </c>
    </row>
    <row r="8" spans="1:4" ht="13.5" thickTop="1" x14ac:dyDescent="0.2"/>
    <row r="9" spans="1:4" ht="13.5" thickBot="1" x14ac:dyDescent="0.25">
      <c r="A9" t="s">
        <v>26</v>
      </c>
      <c r="D9" s="10">
        <f>+Assumptions!$A$23</f>
        <v>1000000</v>
      </c>
    </row>
    <row r="10" spans="1:4" ht="13.5" thickTop="1" x14ac:dyDescent="0.2"/>
    <row r="11" spans="1:4" ht="13.5" thickBot="1" x14ac:dyDescent="0.25">
      <c r="A11" t="s">
        <v>27</v>
      </c>
      <c r="D11" s="11">
        <f>ROUND(D7/D9,2)</f>
        <v>20</v>
      </c>
    </row>
    <row r="12" spans="1:4" ht="13.5" thickTop="1" x14ac:dyDescent="0.2"/>
    <row r="13" spans="1:4" ht="13.5" thickBot="1" x14ac:dyDescent="0.25">
      <c r="A13" t="s">
        <v>28</v>
      </c>
      <c r="D13" s="10">
        <f>+Assumptions!$A$24</f>
        <v>1000</v>
      </c>
    </row>
    <row r="14" spans="1:4" ht="13.5" thickTop="1" x14ac:dyDescent="0.2"/>
    <row r="15" spans="1:4" ht="13.5" thickBot="1" x14ac:dyDescent="0.25">
      <c r="A15" t="s">
        <v>29</v>
      </c>
      <c r="D15" s="11">
        <f>D13*D11</f>
        <v>20000</v>
      </c>
    </row>
    <row r="16" spans="1:4" ht="13.5" thickTop="1" x14ac:dyDescent="0.2"/>
    <row r="17" spans="1:4" x14ac:dyDescent="0.2">
      <c r="A17" s="1" t="s">
        <v>30</v>
      </c>
      <c r="B17" s="5" t="s">
        <v>20</v>
      </c>
      <c r="C17" s="5" t="s">
        <v>21</v>
      </c>
      <c r="D17" s="5" t="s">
        <v>22</v>
      </c>
    </row>
    <row r="18" spans="1:4" x14ac:dyDescent="0.2">
      <c r="A18" t="s">
        <v>23</v>
      </c>
      <c r="B18" s="6">
        <f>+Assumptions!$A$15</f>
        <v>1000000</v>
      </c>
      <c r="C18">
        <f>+Assumptions!$A$5</f>
        <v>15</v>
      </c>
      <c r="D18" s="6">
        <f>B18*C18</f>
        <v>15000000</v>
      </c>
    </row>
    <row r="19" spans="1:4" x14ac:dyDescent="0.2">
      <c r="A19" t="s">
        <v>24</v>
      </c>
      <c r="B19" s="6">
        <f>+Assumptions!$A$21</f>
        <v>8000000</v>
      </c>
      <c r="C19" s="7">
        <f>+Assumptions!$A$10</f>
        <v>1</v>
      </c>
      <c r="D19" s="6">
        <f>B19*C19</f>
        <v>8000000</v>
      </c>
    </row>
    <row r="20" spans="1:4" x14ac:dyDescent="0.2">
      <c r="D20" s="8"/>
    </row>
    <row r="21" spans="1:4" ht="13.5" thickBot="1" x14ac:dyDescent="0.25">
      <c r="A21" t="s">
        <v>25</v>
      </c>
      <c r="D21" s="20">
        <f>SUM(D18:D20)</f>
        <v>23000000</v>
      </c>
    </row>
    <row r="22" spans="1:4" ht="13.5" thickTop="1" x14ac:dyDescent="0.2"/>
    <row r="23" spans="1:4" ht="13.5" thickBot="1" x14ac:dyDescent="0.25">
      <c r="A23" t="s">
        <v>26</v>
      </c>
      <c r="D23" s="10">
        <f>+Assumptions!$A$23</f>
        <v>1000000</v>
      </c>
    </row>
    <row r="24" spans="1:4" ht="13.5" thickTop="1" x14ac:dyDescent="0.2"/>
    <row r="25" spans="1:4" ht="13.5" thickBot="1" x14ac:dyDescent="0.25">
      <c r="A25" t="s">
        <v>27</v>
      </c>
      <c r="D25" s="11">
        <f>ROUND(D21/D23,2)</f>
        <v>23</v>
      </c>
    </row>
    <row r="26" spans="1:4" ht="13.5" thickTop="1" x14ac:dyDescent="0.2"/>
    <row r="27" spans="1:4" ht="13.5" thickBot="1" x14ac:dyDescent="0.25">
      <c r="A27" t="s">
        <v>28</v>
      </c>
      <c r="D27" s="10">
        <f>+Assumptions!$A$24</f>
        <v>1000</v>
      </c>
    </row>
    <row r="28" spans="1:4" ht="13.5" thickTop="1" x14ac:dyDescent="0.2"/>
    <row r="29" spans="1:4" ht="13.5" thickBot="1" x14ac:dyDescent="0.25">
      <c r="A29" t="s">
        <v>29</v>
      </c>
      <c r="D29" s="11">
        <f>D27*D25</f>
        <v>23000</v>
      </c>
    </row>
    <row r="30" spans="1:4" ht="13.5" thickTop="1" x14ac:dyDescent="0.2"/>
    <row r="31" spans="1:4" x14ac:dyDescent="0.2">
      <c r="A31" s="1" t="s">
        <v>31</v>
      </c>
      <c r="B31" s="5" t="s">
        <v>20</v>
      </c>
      <c r="C31" s="5" t="s">
        <v>21</v>
      </c>
      <c r="D31" s="5" t="s">
        <v>22</v>
      </c>
    </row>
    <row r="32" spans="1:4" x14ac:dyDescent="0.2">
      <c r="A32" t="s">
        <v>23</v>
      </c>
      <c r="B32" s="6">
        <f>+Assumptions!$A$16</f>
        <v>1000000</v>
      </c>
      <c r="C32">
        <f>+Assumptions!$A$6</f>
        <v>9</v>
      </c>
      <c r="D32" s="6">
        <f>B32*C32</f>
        <v>9000000</v>
      </c>
    </row>
    <row r="33" spans="1:4" x14ac:dyDescent="0.2">
      <c r="A33" t="s">
        <v>24</v>
      </c>
      <c r="B33" s="6">
        <f>+Assumptions!$A$21</f>
        <v>8000000</v>
      </c>
      <c r="C33" s="7">
        <f>+Assumptions!$A$11</f>
        <v>1</v>
      </c>
      <c r="D33" s="6">
        <f>B33*C33</f>
        <v>8000000</v>
      </c>
    </row>
    <row r="34" spans="1:4" x14ac:dyDescent="0.2">
      <c r="D34" s="8"/>
    </row>
    <row r="35" spans="1:4" ht="13.5" thickBot="1" x14ac:dyDescent="0.25">
      <c r="A35" t="s">
        <v>25</v>
      </c>
      <c r="D35" s="20">
        <f>SUM(D32:D34)</f>
        <v>17000000</v>
      </c>
    </row>
    <row r="36" spans="1:4" ht="13.5" thickTop="1" x14ac:dyDescent="0.2"/>
    <row r="37" spans="1:4" ht="13.5" thickBot="1" x14ac:dyDescent="0.25">
      <c r="A37" t="s">
        <v>26</v>
      </c>
      <c r="D37" s="10">
        <f>+Assumptions!$A$23</f>
        <v>1000000</v>
      </c>
    </row>
    <row r="38" spans="1:4" ht="13.5" thickTop="1" x14ac:dyDescent="0.2"/>
    <row r="39" spans="1:4" ht="13.5" thickBot="1" x14ac:dyDescent="0.25">
      <c r="A39" t="s">
        <v>27</v>
      </c>
      <c r="D39" s="11">
        <f>ROUND(D35/D37,2)</f>
        <v>17</v>
      </c>
    </row>
    <row r="40" spans="1:4" ht="13.5" thickTop="1" x14ac:dyDescent="0.2"/>
    <row r="41" spans="1:4" ht="13.5" thickBot="1" x14ac:dyDescent="0.25">
      <c r="A41" t="s">
        <v>28</v>
      </c>
      <c r="D41" s="10">
        <f>+Assumptions!$A$24</f>
        <v>1000</v>
      </c>
    </row>
    <row r="42" spans="1:4" ht="13.5" thickTop="1" x14ac:dyDescent="0.2"/>
    <row r="43" spans="1:4" ht="13.5" thickBot="1" x14ac:dyDescent="0.25">
      <c r="A43" t="s">
        <v>29</v>
      </c>
      <c r="D43" s="11">
        <f>D41*D39</f>
        <v>17000</v>
      </c>
    </row>
    <row r="44" spans="1:4" ht="13.5" thickTop="1" x14ac:dyDescent="0.2"/>
    <row r="45" spans="1:4" x14ac:dyDescent="0.2">
      <c r="A45" s="1" t="s">
        <v>32</v>
      </c>
      <c r="B45" s="5" t="s">
        <v>20</v>
      </c>
      <c r="C45" s="5" t="s">
        <v>21</v>
      </c>
      <c r="D45" s="5" t="s">
        <v>22</v>
      </c>
    </row>
    <row r="46" spans="1:4" x14ac:dyDescent="0.2">
      <c r="A46" t="s">
        <v>23</v>
      </c>
      <c r="B46" s="6">
        <f>+Assumptions!$A$17</f>
        <v>1000000</v>
      </c>
      <c r="C46">
        <f>+Assumptions!$A$7</f>
        <v>12</v>
      </c>
      <c r="D46" s="6">
        <f>B46*C46</f>
        <v>12000000</v>
      </c>
    </row>
    <row r="47" spans="1:4" x14ac:dyDescent="0.2">
      <c r="A47" t="s">
        <v>24</v>
      </c>
      <c r="B47" s="6">
        <f>+Assumptions!$A$21</f>
        <v>8000000</v>
      </c>
      <c r="C47" s="7">
        <f>+Assumptions!$A$12</f>
        <v>1</v>
      </c>
      <c r="D47" s="6">
        <f>B47*C47</f>
        <v>8000000</v>
      </c>
    </row>
    <row r="48" spans="1:4" x14ac:dyDescent="0.2">
      <c r="D48" s="8"/>
    </row>
    <row r="49" spans="1:4" ht="13.5" thickBot="1" x14ac:dyDescent="0.25">
      <c r="A49" t="s">
        <v>25</v>
      </c>
      <c r="D49" s="20">
        <f>SUM(D46:D48)</f>
        <v>20000000</v>
      </c>
    </row>
    <row r="50" spans="1:4" ht="13.5" thickTop="1" x14ac:dyDescent="0.2"/>
    <row r="51" spans="1:4" ht="13.5" thickBot="1" x14ac:dyDescent="0.25">
      <c r="A51" t="s">
        <v>26</v>
      </c>
      <c r="D51" s="10">
        <f>+Assumptions!$A$23</f>
        <v>1000000</v>
      </c>
    </row>
    <row r="52" spans="1:4" ht="13.5" thickTop="1" x14ac:dyDescent="0.2"/>
    <row r="53" spans="1:4" ht="13.5" thickBot="1" x14ac:dyDescent="0.25">
      <c r="A53" t="s">
        <v>27</v>
      </c>
      <c r="D53" s="11">
        <f>ROUND(D49/D51,2)</f>
        <v>20</v>
      </c>
    </row>
    <row r="54" spans="1:4" ht="13.5" thickTop="1" x14ac:dyDescent="0.2"/>
    <row r="55" spans="1:4" ht="13.5" thickBot="1" x14ac:dyDescent="0.25">
      <c r="A55" t="s">
        <v>28</v>
      </c>
      <c r="D55" s="10">
        <f>+Assumptions!$A$24</f>
        <v>1000</v>
      </c>
    </row>
    <row r="56" spans="1:4" ht="13.5" thickTop="1" x14ac:dyDescent="0.2"/>
    <row r="57" spans="1:4" ht="13.5" thickBot="1" x14ac:dyDescent="0.25">
      <c r="A57" t="s">
        <v>29</v>
      </c>
      <c r="D57" s="11">
        <f>D55*D53</f>
        <v>20000</v>
      </c>
    </row>
    <row r="58" spans="1:4" ht="13.5" thickTop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F39" sqref="F39"/>
    </sheetView>
  </sheetViews>
  <sheetFormatPr defaultRowHeight="12.75" x14ac:dyDescent="0.2"/>
  <cols>
    <col min="1" max="1" width="37.5703125" customWidth="1"/>
    <col min="2" max="2" width="12.5703125" customWidth="1"/>
    <col min="4" max="4" width="14.7109375" customWidth="1"/>
  </cols>
  <sheetData>
    <row r="1" spans="1:4" x14ac:dyDescent="0.2">
      <c r="A1" s="1" t="s">
        <v>35</v>
      </c>
    </row>
    <row r="3" spans="1:4" x14ac:dyDescent="0.2">
      <c r="A3" s="1" t="s">
        <v>19</v>
      </c>
      <c r="B3" s="5" t="s">
        <v>20</v>
      </c>
      <c r="C3" s="5" t="s">
        <v>21</v>
      </c>
      <c r="D3" s="5" t="s">
        <v>22</v>
      </c>
    </row>
    <row r="4" spans="1:4" x14ac:dyDescent="0.2">
      <c r="A4" t="s">
        <v>23</v>
      </c>
      <c r="B4" s="6">
        <f>+Assumptions!$A$14</f>
        <v>1000000</v>
      </c>
      <c r="C4">
        <f>+Assumptions!$A$4</f>
        <v>12</v>
      </c>
      <c r="D4" s="6">
        <f>B4*C4</f>
        <v>12000000</v>
      </c>
    </row>
    <row r="5" spans="1:4" x14ac:dyDescent="0.2">
      <c r="A5" t="s">
        <v>24</v>
      </c>
      <c r="B5" s="6">
        <f>+Assumptions!$A$21</f>
        <v>8000000</v>
      </c>
      <c r="C5" s="7">
        <f>+Assumptions!$A$9</f>
        <v>1</v>
      </c>
      <c r="D5" s="6">
        <f>B5*C5</f>
        <v>8000000</v>
      </c>
    </row>
    <row r="6" spans="1:4" x14ac:dyDescent="0.2">
      <c r="D6" s="8"/>
    </row>
    <row r="7" spans="1:4" ht="13.5" thickBot="1" x14ac:dyDescent="0.25">
      <c r="A7" t="s">
        <v>25</v>
      </c>
      <c r="D7" s="20">
        <f>SUM(D4:D6)</f>
        <v>20000000</v>
      </c>
    </row>
    <row r="8" spans="1:4" ht="13.5" thickTop="1" x14ac:dyDescent="0.2"/>
    <row r="9" spans="1:4" ht="13.5" thickBot="1" x14ac:dyDescent="0.25">
      <c r="A9" t="s">
        <v>26</v>
      </c>
      <c r="D9" s="10">
        <f>+Assumptions!$A$23</f>
        <v>1000000</v>
      </c>
    </row>
    <row r="10" spans="1:4" ht="13.5" thickTop="1" x14ac:dyDescent="0.2"/>
    <row r="11" spans="1:4" ht="13.5" thickBot="1" x14ac:dyDescent="0.25">
      <c r="A11" t="s">
        <v>27</v>
      </c>
      <c r="D11" s="11">
        <f>ROUND(D7/D9,2)</f>
        <v>20</v>
      </c>
    </row>
    <row r="12" spans="1:4" ht="13.5" thickTop="1" x14ac:dyDescent="0.2"/>
    <row r="13" spans="1:4" ht="13.5" thickBot="1" x14ac:dyDescent="0.25">
      <c r="A13" t="s">
        <v>28</v>
      </c>
      <c r="D13" s="10">
        <f>+Assumptions!$A$24</f>
        <v>1000</v>
      </c>
    </row>
    <row r="14" spans="1:4" ht="13.5" thickTop="1" x14ac:dyDescent="0.2"/>
    <row r="15" spans="1:4" ht="13.5" thickBot="1" x14ac:dyDescent="0.25">
      <c r="A15" t="s">
        <v>29</v>
      </c>
      <c r="D15" s="11">
        <f>D13*D11</f>
        <v>20000</v>
      </c>
    </row>
    <row r="16" spans="1:4" ht="13.5" thickTop="1" x14ac:dyDescent="0.2"/>
    <row r="17" spans="1:4" x14ac:dyDescent="0.2">
      <c r="A17" s="1" t="s">
        <v>30</v>
      </c>
      <c r="B17" s="5" t="s">
        <v>20</v>
      </c>
      <c r="C17" s="5" t="s">
        <v>21</v>
      </c>
      <c r="D17" s="5" t="s">
        <v>22</v>
      </c>
    </row>
    <row r="18" spans="1:4" x14ac:dyDescent="0.2">
      <c r="A18" t="s">
        <v>23</v>
      </c>
      <c r="B18" s="6">
        <f>+Assumptions!$A$15</f>
        <v>1000000</v>
      </c>
      <c r="C18">
        <f>+Assumptions!$A$5</f>
        <v>15</v>
      </c>
      <c r="D18" s="6">
        <f>B18*C18</f>
        <v>15000000</v>
      </c>
    </row>
    <row r="19" spans="1:4" x14ac:dyDescent="0.2">
      <c r="A19" t="s">
        <v>36</v>
      </c>
      <c r="B19" s="6">
        <f>+Assumptions!$A$21</f>
        <v>8000000</v>
      </c>
    </row>
    <row r="20" spans="1:4" x14ac:dyDescent="0.2">
      <c r="A20" t="s">
        <v>37</v>
      </c>
      <c r="B20" s="6">
        <f>-Assumptions!A26</f>
        <v>-7000000</v>
      </c>
      <c r="C20" s="7"/>
      <c r="D20" s="6"/>
    </row>
    <row r="21" spans="1:4" x14ac:dyDescent="0.2">
      <c r="A21" t="s">
        <v>38</v>
      </c>
      <c r="B21" s="12">
        <f>+B19+B20</f>
        <v>1000000</v>
      </c>
      <c r="C21" s="7">
        <f>+Assumptions!$A$10</f>
        <v>1</v>
      </c>
      <c r="D21" s="6">
        <f>B21*C21</f>
        <v>1000000</v>
      </c>
    </row>
    <row r="22" spans="1:4" x14ac:dyDescent="0.2">
      <c r="D22" s="8"/>
    </row>
    <row r="23" spans="1:4" ht="13.5" thickBot="1" x14ac:dyDescent="0.25">
      <c r="A23" t="s">
        <v>25</v>
      </c>
      <c r="D23" s="20">
        <f>SUM(D18:D22)</f>
        <v>16000000</v>
      </c>
    </row>
    <row r="24" spans="1:4" ht="13.5" thickTop="1" x14ac:dyDescent="0.2">
      <c r="D24" s="14"/>
    </row>
    <row r="25" spans="1:4" ht="13.5" thickBot="1" x14ac:dyDescent="0.25">
      <c r="A25" t="s">
        <v>26</v>
      </c>
      <c r="D25" s="10">
        <f>+Assumptions!$A$23</f>
        <v>1000000</v>
      </c>
    </row>
    <row r="26" spans="1:4" ht="13.5" thickTop="1" x14ac:dyDescent="0.2"/>
    <row r="27" spans="1:4" ht="13.5" thickBot="1" x14ac:dyDescent="0.25">
      <c r="A27" t="s">
        <v>27</v>
      </c>
      <c r="D27" s="11">
        <f>ROUND(D23/D25,2)</f>
        <v>16</v>
      </c>
    </row>
    <row r="28" spans="1:4" ht="13.5" thickTop="1" x14ac:dyDescent="0.2">
      <c r="D28" s="13"/>
    </row>
    <row r="29" spans="1:4" ht="13.5" thickBot="1" x14ac:dyDescent="0.25">
      <c r="A29" t="s">
        <v>39</v>
      </c>
      <c r="D29" s="11">
        <f>-B20/D25</f>
        <v>7</v>
      </c>
    </row>
    <row r="30" spans="1:4" ht="13.5" thickTop="1" x14ac:dyDescent="0.2"/>
    <row r="31" spans="1:4" ht="13.5" thickBot="1" x14ac:dyDescent="0.25">
      <c r="A31" t="s">
        <v>28</v>
      </c>
      <c r="D31" s="10">
        <f>+Assumptions!$A$24</f>
        <v>1000</v>
      </c>
    </row>
    <row r="32" spans="1:4" ht="13.5" thickTop="1" x14ac:dyDescent="0.2"/>
    <row r="33" spans="1:4" x14ac:dyDescent="0.2">
      <c r="A33" t="s">
        <v>29</v>
      </c>
      <c r="D33" s="13">
        <f>D31*D27</f>
        <v>16000</v>
      </c>
    </row>
    <row r="34" spans="1:4" x14ac:dyDescent="0.2">
      <c r="A34" t="s">
        <v>41</v>
      </c>
      <c r="D34" s="13">
        <f>D31*D29</f>
        <v>7000</v>
      </c>
    </row>
    <row r="35" spans="1:4" x14ac:dyDescent="0.2">
      <c r="D35" s="8"/>
    </row>
    <row r="36" spans="1:4" ht="13.5" thickBot="1" x14ac:dyDescent="0.25">
      <c r="A36" t="s">
        <v>40</v>
      </c>
      <c r="D36" s="21">
        <f>SUM(D33:D35)</f>
        <v>23000</v>
      </c>
    </row>
    <row r="37" spans="1:4" ht="13.5" thickTop="1" x14ac:dyDescent="0.2">
      <c r="D37" s="13"/>
    </row>
    <row r="39" spans="1:4" x14ac:dyDescent="0.2">
      <c r="A39" s="1" t="s">
        <v>31</v>
      </c>
      <c r="B39" s="5" t="s">
        <v>20</v>
      </c>
      <c r="C39" s="5" t="s">
        <v>21</v>
      </c>
      <c r="D39" s="5" t="s">
        <v>22</v>
      </c>
    </row>
    <row r="40" spans="1:4" x14ac:dyDescent="0.2">
      <c r="A40" t="s">
        <v>23</v>
      </c>
      <c r="B40" s="6">
        <f>+Assumptions!$A$16</f>
        <v>1000000</v>
      </c>
      <c r="C40">
        <f>+Assumptions!$A$6</f>
        <v>9</v>
      </c>
      <c r="D40" s="6">
        <f>B40*C40</f>
        <v>9000000</v>
      </c>
    </row>
    <row r="41" spans="1:4" x14ac:dyDescent="0.2">
      <c r="A41" t="s">
        <v>24</v>
      </c>
      <c r="B41" s="6">
        <f>+B21</f>
        <v>1000000</v>
      </c>
      <c r="C41" s="7">
        <f>+Assumptions!$A$11</f>
        <v>1</v>
      </c>
      <c r="D41" s="6">
        <f>B41*C41</f>
        <v>1000000</v>
      </c>
    </row>
    <row r="42" spans="1:4" x14ac:dyDescent="0.2">
      <c r="D42" s="8"/>
    </row>
    <row r="43" spans="1:4" ht="13.5" thickBot="1" x14ac:dyDescent="0.25">
      <c r="A43" t="s">
        <v>25</v>
      </c>
      <c r="D43" s="20">
        <f>SUM(D40:D42)</f>
        <v>10000000</v>
      </c>
    </row>
    <row r="44" spans="1:4" ht="13.5" thickTop="1" x14ac:dyDescent="0.2"/>
    <row r="45" spans="1:4" ht="13.5" thickBot="1" x14ac:dyDescent="0.25">
      <c r="A45" t="s">
        <v>26</v>
      </c>
      <c r="D45" s="10">
        <f>+Assumptions!$A$23</f>
        <v>1000000</v>
      </c>
    </row>
    <row r="46" spans="1:4" ht="13.5" thickTop="1" x14ac:dyDescent="0.2"/>
    <row r="47" spans="1:4" ht="13.5" thickBot="1" x14ac:dyDescent="0.25">
      <c r="A47" t="s">
        <v>27</v>
      </c>
      <c r="D47" s="11">
        <f>ROUND(D43/D45,2)</f>
        <v>10</v>
      </c>
    </row>
    <row r="48" spans="1:4" ht="13.5" thickTop="1" x14ac:dyDescent="0.2"/>
    <row r="49" spans="1:4" ht="13.5" thickBot="1" x14ac:dyDescent="0.25">
      <c r="A49" t="s">
        <v>28</v>
      </c>
      <c r="D49" s="10">
        <f>+Assumptions!$A$24</f>
        <v>1000</v>
      </c>
    </row>
    <row r="50" spans="1:4" ht="13.5" thickTop="1" x14ac:dyDescent="0.2"/>
    <row r="51" spans="1:4" x14ac:dyDescent="0.2">
      <c r="A51" t="s">
        <v>29</v>
      </c>
      <c r="D51" s="13">
        <f>D49*D47</f>
        <v>10000</v>
      </c>
    </row>
    <row r="52" spans="1:4" x14ac:dyDescent="0.2">
      <c r="A52" t="s">
        <v>41</v>
      </c>
      <c r="D52" s="13">
        <f>+D34</f>
        <v>7000</v>
      </c>
    </row>
    <row r="53" spans="1:4" x14ac:dyDescent="0.2">
      <c r="D53" s="8"/>
    </row>
    <row r="54" spans="1:4" ht="13.5" thickBot="1" x14ac:dyDescent="0.25">
      <c r="A54" t="s">
        <v>40</v>
      </c>
      <c r="D54" s="21">
        <f>SUM(D51:D53)</f>
        <v>17000</v>
      </c>
    </row>
    <row r="55" spans="1:4" ht="13.5" thickTop="1" x14ac:dyDescent="0.2"/>
    <row r="56" spans="1:4" x14ac:dyDescent="0.2">
      <c r="A56" s="1" t="s">
        <v>32</v>
      </c>
      <c r="B56" s="5" t="s">
        <v>20</v>
      </c>
      <c r="C56" s="5" t="s">
        <v>21</v>
      </c>
      <c r="D56" s="5" t="s">
        <v>22</v>
      </c>
    </row>
    <row r="57" spans="1:4" x14ac:dyDescent="0.2">
      <c r="A57" t="s">
        <v>23</v>
      </c>
      <c r="B57" s="6">
        <f>+Assumptions!$A$17</f>
        <v>1000000</v>
      </c>
      <c r="C57">
        <f>+Assumptions!$A$7</f>
        <v>12</v>
      </c>
      <c r="D57" s="6">
        <f>B57*C57</f>
        <v>12000000</v>
      </c>
    </row>
    <row r="58" spans="1:4" x14ac:dyDescent="0.2">
      <c r="A58" t="s">
        <v>24</v>
      </c>
      <c r="B58" s="6">
        <f>+B41</f>
        <v>1000000</v>
      </c>
      <c r="C58" s="7">
        <f>+Assumptions!$A$12</f>
        <v>1</v>
      </c>
      <c r="D58" s="6">
        <f>B58*C58</f>
        <v>1000000</v>
      </c>
    </row>
    <row r="59" spans="1:4" x14ac:dyDescent="0.2">
      <c r="D59" s="8"/>
    </row>
    <row r="60" spans="1:4" ht="13.5" thickBot="1" x14ac:dyDescent="0.25">
      <c r="A60" t="s">
        <v>25</v>
      </c>
      <c r="D60" s="20">
        <f>SUM(D57:D59)</f>
        <v>13000000</v>
      </c>
    </row>
    <row r="61" spans="1:4" ht="13.5" thickTop="1" x14ac:dyDescent="0.2"/>
    <row r="62" spans="1:4" ht="13.5" thickBot="1" x14ac:dyDescent="0.25">
      <c r="A62" t="s">
        <v>26</v>
      </c>
      <c r="D62" s="10">
        <f>+Assumptions!$A$23</f>
        <v>1000000</v>
      </c>
    </row>
    <row r="63" spans="1:4" ht="13.5" thickTop="1" x14ac:dyDescent="0.2"/>
    <row r="64" spans="1:4" ht="13.5" thickBot="1" x14ac:dyDescent="0.25">
      <c r="A64" t="s">
        <v>27</v>
      </c>
      <c r="D64" s="11">
        <f>ROUND(D60/D62,2)</f>
        <v>13</v>
      </c>
    </row>
    <row r="65" spans="1:4" ht="13.5" thickTop="1" x14ac:dyDescent="0.2"/>
    <row r="66" spans="1:4" ht="13.5" thickBot="1" x14ac:dyDescent="0.25">
      <c r="A66" t="s">
        <v>28</v>
      </c>
      <c r="D66" s="10">
        <f>+Assumptions!$A$24</f>
        <v>1000</v>
      </c>
    </row>
    <row r="67" spans="1:4" ht="13.5" thickTop="1" x14ac:dyDescent="0.2"/>
    <row r="68" spans="1:4" x14ac:dyDescent="0.2">
      <c r="A68" t="s">
        <v>29</v>
      </c>
      <c r="D68" s="13">
        <f>D66*D64</f>
        <v>13000</v>
      </c>
    </row>
    <row r="69" spans="1:4" x14ac:dyDescent="0.2">
      <c r="A69" t="s">
        <v>41</v>
      </c>
      <c r="D69" s="13">
        <f>+D52</f>
        <v>7000</v>
      </c>
    </row>
    <row r="70" spans="1:4" x14ac:dyDescent="0.2">
      <c r="D70" s="8"/>
    </row>
    <row r="71" spans="1:4" ht="13.5" thickBot="1" x14ac:dyDescent="0.25">
      <c r="A71" t="s">
        <v>40</v>
      </c>
      <c r="D71" s="21">
        <f>SUM(D68:D70)</f>
        <v>20000</v>
      </c>
    </row>
    <row r="72" spans="1:4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44" workbookViewId="0">
      <selection activeCell="K68" sqref="K68"/>
    </sheetView>
  </sheetViews>
  <sheetFormatPr defaultRowHeight="12.75" x14ac:dyDescent="0.2"/>
  <cols>
    <col min="1" max="1" width="34.85546875" customWidth="1"/>
    <col min="2" max="2" width="14.42578125" customWidth="1"/>
    <col min="4" max="4" width="15.7109375" customWidth="1"/>
  </cols>
  <sheetData>
    <row r="1" spans="1:4" x14ac:dyDescent="0.2">
      <c r="A1" s="1" t="s">
        <v>43</v>
      </c>
    </row>
    <row r="3" spans="1:4" x14ac:dyDescent="0.2">
      <c r="A3" s="1" t="s">
        <v>19</v>
      </c>
      <c r="B3" s="5" t="s">
        <v>20</v>
      </c>
      <c r="C3" s="5" t="s">
        <v>21</v>
      </c>
      <c r="D3" s="5" t="s">
        <v>22</v>
      </c>
    </row>
    <row r="4" spans="1:4" x14ac:dyDescent="0.2">
      <c r="A4" t="s">
        <v>23</v>
      </c>
      <c r="B4" s="6">
        <f>+Assumptions!$A$14</f>
        <v>1000000</v>
      </c>
      <c r="C4">
        <f>+Assumptions!$A$4</f>
        <v>12</v>
      </c>
      <c r="D4" s="6">
        <f>B4*C4</f>
        <v>12000000</v>
      </c>
    </row>
    <row r="5" spans="1:4" x14ac:dyDescent="0.2">
      <c r="A5" t="s">
        <v>24</v>
      </c>
      <c r="B5" s="6">
        <f>+Assumptions!$A$21</f>
        <v>8000000</v>
      </c>
      <c r="C5" s="7">
        <f>+Assumptions!$A$9</f>
        <v>1</v>
      </c>
      <c r="D5" s="6">
        <f>B5*C5</f>
        <v>8000000</v>
      </c>
    </row>
    <row r="6" spans="1:4" x14ac:dyDescent="0.2">
      <c r="D6" s="8"/>
    </row>
    <row r="7" spans="1:4" ht="13.5" thickBot="1" x14ac:dyDescent="0.25">
      <c r="A7" t="s">
        <v>25</v>
      </c>
      <c r="D7" s="20">
        <f>SUM(D4:D6)</f>
        <v>20000000</v>
      </c>
    </row>
    <row r="8" spans="1:4" ht="13.5" thickTop="1" x14ac:dyDescent="0.2"/>
    <row r="9" spans="1:4" ht="13.5" thickBot="1" x14ac:dyDescent="0.25">
      <c r="A9" t="s">
        <v>26</v>
      </c>
      <c r="D9" s="10">
        <f>+Assumptions!$A$23</f>
        <v>1000000</v>
      </c>
    </row>
    <row r="10" spans="1:4" ht="13.5" thickTop="1" x14ac:dyDescent="0.2"/>
    <row r="11" spans="1:4" ht="13.5" thickBot="1" x14ac:dyDescent="0.25">
      <c r="A11" t="s">
        <v>27</v>
      </c>
      <c r="D11" s="11">
        <f>ROUND(D7/D9,2)</f>
        <v>20</v>
      </c>
    </row>
    <row r="12" spans="1:4" ht="13.5" thickTop="1" x14ac:dyDescent="0.2"/>
    <row r="13" spans="1:4" ht="13.5" thickBot="1" x14ac:dyDescent="0.25">
      <c r="A13" t="s">
        <v>28</v>
      </c>
      <c r="D13" s="10">
        <f>+Assumptions!$A$24</f>
        <v>1000</v>
      </c>
    </row>
    <row r="14" spans="1:4" ht="13.5" thickTop="1" x14ac:dyDescent="0.2"/>
    <row r="15" spans="1:4" ht="13.5" thickBot="1" x14ac:dyDescent="0.25">
      <c r="A15" t="s">
        <v>29</v>
      </c>
      <c r="D15" s="11">
        <f>D13*D11</f>
        <v>20000</v>
      </c>
    </row>
    <row r="16" spans="1:4" ht="13.5" thickTop="1" x14ac:dyDescent="0.2"/>
    <row r="17" spans="1:4" x14ac:dyDescent="0.2">
      <c r="A17" s="1" t="s">
        <v>30</v>
      </c>
      <c r="B17" s="5" t="s">
        <v>20</v>
      </c>
      <c r="C17" s="5" t="s">
        <v>21</v>
      </c>
      <c r="D17" s="5" t="s">
        <v>22</v>
      </c>
    </row>
    <row r="18" spans="1:4" x14ac:dyDescent="0.2">
      <c r="A18" t="s">
        <v>23</v>
      </c>
      <c r="B18" s="6">
        <f>+Assumptions!$A$15</f>
        <v>1000000</v>
      </c>
      <c r="C18">
        <f>+Assumptions!$A$5</f>
        <v>15</v>
      </c>
      <c r="D18" s="6">
        <f>B18*C18</f>
        <v>15000000</v>
      </c>
    </row>
    <row r="19" spans="1:4" x14ac:dyDescent="0.2">
      <c r="A19" t="s">
        <v>48</v>
      </c>
      <c r="B19" s="6">
        <f>+Assumptions!$A$21</f>
        <v>8000000</v>
      </c>
      <c r="C19" s="7">
        <f>+Assumptions!A10</f>
        <v>1</v>
      </c>
      <c r="D19" s="6">
        <f>B19*C19</f>
        <v>8000000</v>
      </c>
    </row>
    <row r="20" spans="1:4" x14ac:dyDescent="0.2">
      <c r="D20" s="8"/>
    </row>
    <row r="21" spans="1:4" ht="13.5" thickBot="1" x14ac:dyDescent="0.25">
      <c r="A21" t="s">
        <v>25</v>
      </c>
      <c r="D21" s="20">
        <f>SUM(D18:D20)</f>
        <v>23000000</v>
      </c>
    </row>
    <row r="22" spans="1:4" ht="13.5" thickTop="1" x14ac:dyDescent="0.2">
      <c r="D22" s="14"/>
    </row>
    <row r="23" spans="1:4" ht="13.5" thickBot="1" x14ac:dyDescent="0.25">
      <c r="A23" t="s">
        <v>26</v>
      </c>
      <c r="D23" s="10">
        <f>+Assumptions!$A$23</f>
        <v>1000000</v>
      </c>
    </row>
    <row r="24" spans="1:4" ht="13.5" thickTop="1" x14ac:dyDescent="0.2"/>
    <row r="25" spans="1:4" ht="13.5" thickBot="1" x14ac:dyDescent="0.25">
      <c r="A25" t="s">
        <v>27</v>
      </c>
      <c r="D25" s="11">
        <f>ROUND(D21/D23,2)</f>
        <v>23</v>
      </c>
    </row>
    <row r="26" spans="1:4" ht="13.5" thickTop="1" x14ac:dyDescent="0.2">
      <c r="D26" s="13"/>
    </row>
    <row r="27" spans="1:4" ht="13.5" thickBot="1" x14ac:dyDescent="0.25">
      <c r="A27" t="s">
        <v>44</v>
      </c>
      <c r="D27" s="9">
        <f>+Assumptions!A27</f>
        <v>7000000</v>
      </c>
    </row>
    <row r="28" spans="1:4" ht="13.5" thickTop="1" x14ac:dyDescent="0.2"/>
    <row r="29" spans="1:4" ht="13.5" thickBot="1" x14ac:dyDescent="0.25">
      <c r="A29" t="s">
        <v>45</v>
      </c>
      <c r="D29" s="10">
        <f>INT(D27/D25)</f>
        <v>304347</v>
      </c>
    </row>
    <row r="30" spans="1:4" ht="13.5" thickTop="1" x14ac:dyDescent="0.2"/>
    <row r="31" spans="1:4" x14ac:dyDescent="0.2">
      <c r="A31" t="s">
        <v>47</v>
      </c>
      <c r="D31" s="6">
        <f>+B19</f>
        <v>8000000</v>
      </c>
    </row>
    <row r="32" spans="1:4" x14ac:dyDescent="0.2">
      <c r="A32" t="s">
        <v>46</v>
      </c>
      <c r="D32" s="14">
        <f>-D29*D25</f>
        <v>-6999981</v>
      </c>
    </row>
    <row r="33" spans="1:4" x14ac:dyDescent="0.2">
      <c r="D33" s="8"/>
    </row>
    <row r="34" spans="1:4" ht="13.5" thickBot="1" x14ac:dyDescent="0.25">
      <c r="A34" t="s">
        <v>49</v>
      </c>
      <c r="D34" s="20">
        <f>SUM(D31:D33)</f>
        <v>1000019</v>
      </c>
    </row>
    <row r="35" spans="1:4" ht="13.5" thickTop="1" x14ac:dyDescent="0.2"/>
    <row r="36" spans="1:4" x14ac:dyDescent="0.2">
      <c r="A36" t="s">
        <v>50</v>
      </c>
      <c r="D36" s="15">
        <f>+D23</f>
        <v>1000000</v>
      </c>
    </row>
    <row r="37" spans="1:4" x14ac:dyDescent="0.2">
      <c r="A37" t="s">
        <v>51</v>
      </c>
      <c r="D37" s="15">
        <f>-D29</f>
        <v>-304347</v>
      </c>
    </row>
    <row r="38" spans="1:4" x14ac:dyDescent="0.2">
      <c r="D38" s="8"/>
    </row>
    <row r="39" spans="1:4" ht="13.5" thickBot="1" x14ac:dyDescent="0.25">
      <c r="D39" s="19">
        <f>SUM(D36:D38)</f>
        <v>695653</v>
      </c>
    </row>
    <row r="40" spans="1:4" ht="13.5" thickTop="1" x14ac:dyDescent="0.2">
      <c r="D40" s="16"/>
    </row>
    <row r="41" spans="1:4" x14ac:dyDescent="0.2">
      <c r="A41" s="1" t="s">
        <v>52</v>
      </c>
      <c r="B41" s="5" t="s">
        <v>20</v>
      </c>
      <c r="C41" s="5" t="s">
        <v>21</v>
      </c>
      <c r="D41" s="5" t="s">
        <v>22</v>
      </c>
    </row>
    <row r="42" spans="1:4" x14ac:dyDescent="0.2">
      <c r="A42" t="s">
        <v>23</v>
      </c>
      <c r="B42" s="6">
        <f>+Assumptions!$A$15</f>
        <v>1000000</v>
      </c>
      <c r="C42">
        <f>+Assumptions!$A$5</f>
        <v>15</v>
      </c>
      <c r="D42" s="6">
        <f>B42*C42</f>
        <v>15000000</v>
      </c>
    </row>
    <row r="43" spans="1:4" x14ac:dyDescent="0.2">
      <c r="A43" t="s">
        <v>49</v>
      </c>
      <c r="B43" s="6">
        <f>+D34</f>
        <v>1000019</v>
      </c>
      <c r="C43" s="7">
        <f>+C19</f>
        <v>1</v>
      </c>
      <c r="D43" s="6">
        <f>B43*C43</f>
        <v>1000019</v>
      </c>
    </row>
    <row r="44" spans="1:4" x14ac:dyDescent="0.2">
      <c r="D44" s="8"/>
    </row>
    <row r="45" spans="1:4" ht="13.5" thickBot="1" x14ac:dyDescent="0.25">
      <c r="A45" t="s">
        <v>25</v>
      </c>
      <c r="D45" s="20">
        <f>SUM(D42:D44)</f>
        <v>16000019</v>
      </c>
    </row>
    <row r="46" spans="1:4" ht="13.5" thickTop="1" x14ac:dyDescent="0.2"/>
    <row r="47" spans="1:4" ht="13.5" thickBot="1" x14ac:dyDescent="0.25">
      <c r="A47" t="s">
        <v>26</v>
      </c>
      <c r="D47" s="17">
        <f>+D39</f>
        <v>695653</v>
      </c>
    </row>
    <row r="48" spans="1:4" ht="13.5" thickTop="1" x14ac:dyDescent="0.2"/>
    <row r="49" spans="1:4" ht="13.5" thickBot="1" x14ac:dyDescent="0.25">
      <c r="A49" t="s">
        <v>27</v>
      </c>
      <c r="D49" s="11">
        <f>ROUND(D45/D47,2)</f>
        <v>23</v>
      </c>
    </row>
    <row r="50" spans="1:4" ht="13.5" thickTop="1" x14ac:dyDescent="0.2"/>
    <row r="51" spans="1:4" ht="13.5" thickBot="1" x14ac:dyDescent="0.25">
      <c r="A51" t="s">
        <v>28</v>
      </c>
      <c r="D51" s="10">
        <f>+Assumptions!A24</f>
        <v>1000</v>
      </c>
    </row>
    <row r="52" spans="1:4" ht="13.5" thickTop="1" x14ac:dyDescent="0.2"/>
    <row r="53" spans="1:4" ht="13.5" thickBot="1" x14ac:dyDescent="0.25">
      <c r="A53" t="s">
        <v>29</v>
      </c>
      <c r="D53" s="11">
        <f>D51*D49</f>
        <v>23000</v>
      </c>
    </row>
    <row r="54" spans="1:4" ht="13.5" thickTop="1" x14ac:dyDescent="0.2">
      <c r="D54" s="13"/>
    </row>
    <row r="56" spans="1:4" x14ac:dyDescent="0.2">
      <c r="A56" s="1" t="s">
        <v>31</v>
      </c>
      <c r="B56" s="5" t="s">
        <v>20</v>
      </c>
      <c r="C56" s="5" t="s">
        <v>21</v>
      </c>
      <c r="D56" s="5" t="s">
        <v>22</v>
      </c>
    </row>
    <row r="57" spans="1:4" x14ac:dyDescent="0.2">
      <c r="A57" t="s">
        <v>23</v>
      </c>
      <c r="B57" s="6">
        <f>+Assumptions!$A$16</f>
        <v>1000000</v>
      </c>
      <c r="C57">
        <f>+Assumptions!$A$6</f>
        <v>9</v>
      </c>
      <c r="D57" s="6">
        <f>B57*C57</f>
        <v>9000000</v>
      </c>
    </row>
    <row r="58" spans="1:4" x14ac:dyDescent="0.2">
      <c r="A58" t="s">
        <v>24</v>
      </c>
      <c r="B58" s="6">
        <f>+D34</f>
        <v>1000019</v>
      </c>
      <c r="C58" s="7">
        <f>+Assumptions!$A$11</f>
        <v>1</v>
      </c>
      <c r="D58" s="6">
        <f>B58*C58</f>
        <v>1000019</v>
      </c>
    </row>
    <row r="59" spans="1:4" x14ac:dyDescent="0.2">
      <c r="D59" s="8"/>
    </row>
    <row r="60" spans="1:4" ht="13.5" thickBot="1" x14ac:dyDescent="0.25">
      <c r="A60" t="s">
        <v>25</v>
      </c>
      <c r="D60" s="20">
        <f>SUM(D57:D59)</f>
        <v>10000019</v>
      </c>
    </row>
    <row r="61" spans="1:4" ht="13.5" thickTop="1" x14ac:dyDescent="0.2"/>
    <row r="62" spans="1:4" ht="13.5" thickBot="1" x14ac:dyDescent="0.25">
      <c r="A62" t="s">
        <v>26</v>
      </c>
      <c r="D62" s="10">
        <f>+D39</f>
        <v>695653</v>
      </c>
    </row>
    <row r="63" spans="1:4" ht="13.5" thickTop="1" x14ac:dyDescent="0.2"/>
    <row r="64" spans="1:4" ht="13.5" thickBot="1" x14ac:dyDescent="0.25">
      <c r="A64" t="s">
        <v>27</v>
      </c>
      <c r="D64" s="11">
        <f>ROUND(D60/D62,2)</f>
        <v>14.38</v>
      </c>
    </row>
    <row r="65" spans="1:4" ht="13.5" thickTop="1" x14ac:dyDescent="0.2"/>
    <row r="66" spans="1:4" ht="13.5" thickBot="1" x14ac:dyDescent="0.25">
      <c r="A66" t="s">
        <v>28</v>
      </c>
      <c r="D66" s="10">
        <f>+Assumptions!$A$24</f>
        <v>1000</v>
      </c>
    </row>
    <row r="67" spans="1:4" ht="13.5" thickTop="1" x14ac:dyDescent="0.2"/>
    <row r="68" spans="1:4" ht="13.5" thickBot="1" x14ac:dyDescent="0.25">
      <c r="A68" t="s">
        <v>29</v>
      </c>
      <c r="D68" s="11">
        <f>D66*D64</f>
        <v>14380</v>
      </c>
    </row>
    <row r="69" spans="1:4" ht="13.5" thickTop="1" x14ac:dyDescent="0.2">
      <c r="D69" s="13"/>
    </row>
    <row r="70" spans="1:4" x14ac:dyDescent="0.2">
      <c r="A70" s="1" t="s">
        <v>32</v>
      </c>
      <c r="B70" s="5" t="s">
        <v>20</v>
      </c>
      <c r="C70" s="5" t="s">
        <v>21</v>
      </c>
      <c r="D70" s="5" t="s">
        <v>22</v>
      </c>
    </row>
    <row r="71" spans="1:4" x14ac:dyDescent="0.2">
      <c r="A71" t="s">
        <v>23</v>
      </c>
      <c r="B71" s="6">
        <f>+Assumptions!$A$17</f>
        <v>1000000</v>
      </c>
      <c r="C71">
        <f>+Assumptions!$A$7</f>
        <v>12</v>
      </c>
      <c r="D71" s="6">
        <f>B71*C71</f>
        <v>12000000</v>
      </c>
    </row>
    <row r="72" spans="1:4" x14ac:dyDescent="0.2">
      <c r="A72" t="s">
        <v>24</v>
      </c>
      <c r="B72" s="6">
        <f>+B58</f>
        <v>1000019</v>
      </c>
      <c r="C72" s="7">
        <f>+Assumptions!$A$12</f>
        <v>1</v>
      </c>
      <c r="D72" s="6">
        <f>B72*C72</f>
        <v>1000019</v>
      </c>
    </row>
    <row r="73" spans="1:4" x14ac:dyDescent="0.2">
      <c r="D73" s="8"/>
    </row>
    <row r="74" spans="1:4" ht="13.5" thickBot="1" x14ac:dyDescent="0.25">
      <c r="A74" t="s">
        <v>25</v>
      </c>
      <c r="D74" s="20">
        <f>SUM(D71:D73)</f>
        <v>13000019</v>
      </c>
    </row>
    <row r="75" spans="1:4" ht="13.5" thickTop="1" x14ac:dyDescent="0.2"/>
    <row r="76" spans="1:4" ht="13.5" thickBot="1" x14ac:dyDescent="0.25">
      <c r="A76" t="s">
        <v>26</v>
      </c>
      <c r="D76" s="10">
        <f>+D62</f>
        <v>695653</v>
      </c>
    </row>
    <row r="77" spans="1:4" ht="13.5" thickTop="1" x14ac:dyDescent="0.2"/>
    <row r="78" spans="1:4" ht="13.5" thickBot="1" x14ac:dyDescent="0.25">
      <c r="A78" t="s">
        <v>27</v>
      </c>
      <c r="D78" s="11">
        <f>ROUND(D74/D76,2)</f>
        <v>18.690000000000001</v>
      </c>
    </row>
    <row r="79" spans="1:4" ht="13.5" thickTop="1" x14ac:dyDescent="0.2"/>
    <row r="80" spans="1:4" ht="13.5" thickBot="1" x14ac:dyDescent="0.25">
      <c r="A80" t="s">
        <v>28</v>
      </c>
      <c r="D80" s="10">
        <f>+Assumptions!$A$24</f>
        <v>1000</v>
      </c>
    </row>
    <row r="81" spans="1:4" ht="13.5" thickTop="1" x14ac:dyDescent="0.2"/>
    <row r="82" spans="1:4" ht="13.5" thickBot="1" x14ac:dyDescent="0.25">
      <c r="A82" t="s">
        <v>29</v>
      </c>
      <c r="D82" s="11">
        <f>D80*D78</f>
        <v>18690</v>
      </c>
    </row>
    <row r="83" spans="1:4" ht="13.5" thickTop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57" workbookViewId="0">
      <selection activeCell="H92" sqref="H92"/>
    </sheetView>
  </sheetViews>
  <sheetFormatPr defaultRowHeight="12.75" x14ac:dyDescent="0.2"/>
  <cols>
    <col min="1" max="1" width="53.140625" customWidth="1"/>
    <col min="2" max="2" width="12.28515625" customWidth="1"/>
    <col min="4" max="4" width="16.28515625" customWidth="1"/>
  </cols>
  <sheetData>
    <row r="1" spans="1:4" x14ac:dyDescent="0.2">
      <c r="A1" s="1" t="s">
        <v>53</v>
      </c>
    </row>
    <row r="3" spans="1:4" x14ac:dyDescent="0.2">
      <c r="A3" s="1" t="s">
        <v>19</v>
      </c>
      <c r="B3" s="5" t="s">
        <v>20</v>
      </c>
      <c r="C3" s="5" t="s">
        <v>21</v>
      </c>
      <c r="D3" s="5" t="s">
        <v>22</v>
      </c>
    </row>
    <row r="4" spans="1:4" x14ac:dyDescent="0.2">
      <c r="A4" t="s">
        <v>23</v>
      </c>
      <c r="B4" s="6">
        <f>+Assumptions!$A$14</f>
        <v>1000000</v>
      </c>
      <c r="C4">
        <f>+Assumptions!$A$4</f>
        <v>12</v>
      </c>
      <c r="D4" s="6">
        <f>B4*C4</f>
        <v>12000000</v>
      </c>
    </row>
    <row r="5" spans="1:4" x14ac:dyDescent="0.2">
      <c r="A5" t="s">
        <v>24</v>
      </c>
      <c r="B5" s="6">
        <f>+Assumptions!$A$21</f>
        <v>8000000</v>
      </c>
      <c r="C5" s="7">
        <f>+Assumptions!$A$9</f>
        <v>1</v>
      </c>
      <c r="D5" s="6">
        <f>B5*C5</f>
        <v>8000000</v>
      </c>
    </row>
    <row r="6" spans="1:4" x14ac:dyDescent="0.2">
      <c r="D6" s="8"/>
    </row>
    <row r="7" spans="1:4" ht="13.5" thickBot="1" x14ac:dyDescent="0.25">
      <c r="A7" t="s">
        <v>25</v>
      </c>
      <c r="D7" s="20">
        <f>SUM(D4:D6)</f>
        <v>20000000</v>
      </c>
    </row>
    <row r="8" spans="1:4" ht="13.5" thickTop="1" x14ac:dyDescent="0.2"/>
    <row r="9" spans="1:4" ht="13.5" thickBot="1" x14ac:dyDescent="0.25">
      <c r="A9" t="s">
        <v>26</v>
      </c>
      <c r="D9" s="10">
        <f>+Assumptions!$A$23</f>
        <v>1000000</v>
      </c>
    </row>
    <row r="10" spans="1:4" ht="13.5" thickTop="1" x14ac:dyDescent="0.2"/>
    <row r="11" spans="1:4" ht="13.5" thickBot="1" x14ac:dyDescent="0.25">
      <c r="A11" t="s">
        <v>27</v>
      </c>
      <c r="D11" s="11">
        <f>ROUND(D7/D9,2)</f>
        <v>20</v>
      </c>
    </row>
    <row r="12" spans="1:4" ht="13.5" thickTop="1" x14ac:dyDescent="0.2"/>
    <row r="13" spans="1:4" ht="13.5" thickBot="1" x14ac:dyDescent="0.25">
      <c r="A13" t="s">
        <v>28</v>
      </c>
      <c r="D13" s="10">
        <f>+Assumptions!$A$24</f>
        <v>1000</v>
      </c>
    </row>
    <row r="14" spans="1:4" ht="13.5" thickTop="1" x14ac:dyDescent="0.2"/>
    <row r="15" spans="1:4" ht="13.5" thickBot="1" x14ac:dyDescent="0.25">
      <c r="A15" t="s">
        <v>29</v>
      </c>
      <c r="D15" s="11">
        <f>D13*D11</f>
        <v>20000</v>
      </c>
    </row>
    <row r="16" spans="1:4" ht="13.5" thickTop="1" x14ac:dyDescent="0.2"/>
    <row r="17" spans="1:4" x14ac:dyDescent="0.2">
      <c r="A17" s="1" t="s">
        <v>30</v>
      </c>
      <c r="B17" s="5" t="s">
        <v>20</v>
      </c>
      <c r="C17" s="5" t="s">
        <v>21</v>
      </c>
      <c r="D17" s="5" t="s">
        <v>22</v>
      </c>
    </row>
    <row r="18" spans="1:4" x14ac:dyDescent="0.2">
      <c r="A18" t="s">
        <v>23</v>
      </c>
      <c r="B18" s="6">
        <f>+Assumptions!$A$15</f>
        <v>1000000</v>
      </c>
      <c r="C18">
        <f>+Assumptions!$A$5</f>
        <v>15</v>
      </c>
      <c r="D18" s="6">
        <f>B18*C18</f>
        <v>15000000</v>
      </c>
    </row>
    <row r="19" spans="1:4" x14ac:dyDescent="0.2">
      <c r="A19" t="s">
        <v>24</v>
      </c>
      <c r="B19" s="6">
        <f>+Assumptions!$A$21</f>
        <v>8000000</v>
      </c>
      <c r="C19" s="7">
        <f>+Assumptions!A10</f>
        <v>1</v>
      </c>
      <c r="D19" s="6">
        <f>B19*C19</f>
        <v>8000000</v>
      </c>
    </row>
    <row r="20" spans="1:4" x14ac:dyDescent="0.2">
      <c r="D20" s="8"/>
    </row>
    <row r="21" spans="1:4" ht="13.5" thickBot="1" x14ac:dyDescent="0.25">
      <c r="A21" t="s">
        <v>25</v>
      </c>
      <c r="D21" s="20">
        <f>SUM(D18:D20)</f>
        <v>23000000</v>
      </c>
    </row>
    <row r="22" spans="1:4" ht="13.5" thickTop="1" x14ac:dyDescent="0.2">
      <c r="D22" s="14"/>
    </row>
    <row r="23" spans="1:4" ht="13.5" thickBot="1" x14ac:dyDescent="0.25">
      <c r="A23" t="s">
        <v>26</v>
      </c>
      <c r="D23" s="10">
        <f>+Assumptions!$A$23</f>
        <v>1000000</v>
      </c>
    </row>
    <row r="24" spans="1:4" ht="13.5" thickTop="1" x14ac:dyDescent="0.2"/>
    <row r="25" spans="1:4" ht="13.5" thickBot="1" x14ac:dyDescent="0.25">
      <c r="A25" t="s">
        <v>27</v>
      </c>
      <c r="D25" s="11">
        <f>ROUND(D21/D23,2)</f>
        <v>23</v>
      </c>
    </row>
    <row r="26" spans="1:4" ht="13.5" thickTop="1" x14ac:dyDescent="0.2">
      <c r="D26" s="13"/>
    </row>
    <row r="27" spans="1:4" ht="13.5" thickBot="1" x14ac:dyDescent="0.25">
      <c r="A27" t="s">
        <v>28</v>
      </c>
      <c r="D27" s="10">
        <f>+Assumptions!A24</f>
        <v>1000</v>
      </c>
    </row>
    <row r="28" spans="1:4" ht="13.5" thickTop="1" x14ac:dyDescent="0.2">
      <c r="D28" s="13"/>
    </row>
    <row r="29" spans="1:4" ht="13.5" thickBot="1" x14ac:dyDescent="0.25">
      <c r="A29" t="s">
        <v>29</v>
      </c>
      <c r="D29" s="11">
        <f>D25*D27</f>
        <v>23000</v>
      </c>
    </row>
    <row r="30" spans="1:4" ht="13.5" thickTop="1" x14ac:dyDescent="0.2">
      <c r="D30" s="13"/>
    </row>
    <row r="31" spans="1:4" x14ac:dyDescent="0.2">
      <c r="A31" s="1" t="s">
        <v>31</v>
      </c>
      <c r="B31" s="5" t="s">
        <v>20</v>
      </c>
      <c r="C31" s="5" t="s">
        <v>21</v>
      </c>
      <c r="D31" s="5" t="s">
        <v>22</v>
      </c>
    </row>
    <row r="32" spans="1:4" x14ac:dyDescent="0.2">
      <c r="A32" t="s">
        <v>23</v>
      </c>
      <c r="B32" s="6">
        <f>+Assumptions!$A$15</f>
        <v>1000000</v>
      </c>
      <c r="C32">
        <f>+Assumptions!$A$6</f>
        <v>9</v>
      </c>
      <c r="D32" s="6">
        <f>B32*C32</f>
        <v>9000000</v>
      </c>
    </row>
    <row r="33" spans="1:4" x14ac:dyDescent="0.2">
      <c r="A33" t="s">
        <v>48</v>
      </c>
      <c r="B33" s="6">
        <f>+Assumptions!$A$21</f>
        <v>8000000</v>
      </c>
      <c r="C33" s="7">
        <f>+Assumptions!A11</f>
        <v>1</v>
      </c>
      <c r="D33" s="6">
        <f>B33*C33</f>
        <v>8000000</v>
      </c>
    </row>
    <row r="34" spans="1:4" x14ac:dyDescent="0.2">
      <c r="D34" s="8"/>
    </row>
    <row r="35" spans="1:4" ht="13.5" thickBot="1" x14ac:dyDescent="0.25">
      <c r="A35" t="s">
        <v>25</v>
      </c>
      <c r="D35" s="20">
        <f>SUM(D32:D34)</f>
        <v>17000000</v>
      </c>
    </row>
    <row r="36" spans="1:4" ht="13.5" thickTop="1" x14ac:dyDescent="0.2">
      <c r="D36" s="14"/>
    </row>
    <row r="37" spans="1:4" ht="13.5" thickBot="1" x14ac:dyDescent="0.25">
      <c r="A37" t="s">
        <v>26</v>
      </c>
      <c r="D37" s="10">
        <f>+Assumptions!$A$23</f>
        <v>1000000</v>
      </c>
    </row>
    <row r="38" spans="1:4" ht="13.5" thickTop="1" x14ac:dyDescent="0.2"/>
    <row r="39" spans="1:4" ht="13.5" thickBot="1" x14ac:dyDescent="0.25">
      <c r="A39" t="s">
        <v>27</v>
      </c>
      <c r="D39" s="11">
        <f>ROUND(D35/D37,2)</f>
        <v>17</v>
      </c>
    </row>
    <row r="40" spans="1:4" ht="13.5" thickTop="1" x14ac:dyDescent="0.2">
      <c r="D40" s="13"/>
    </row>
    <row r="41" spans="1:4" ht="13.5" thickBot="1" x14ac:dyDescent="0.25">
      <c r="A41" t="s">
        <v>44</v>
      </c>
      <c r="D41" s="9">
        <f>+Assumptions!A28</f>
        <v>7000000</v>
      </c>
    </row>
    <row r="42" spans="1:4" ht="13.5" thickTop="1" x14ac:dyDescent="0.2"/>
    <row r="43" spans="1:4" ht="13.5" thickBot="1" x14ac:dyDescent="0.25">
      <c r="A43" t="s">
        <v>45</v>
      </c>
      <c r="D43" s="10">
        <f>INT(D41/D39)</f>
        <v>411764</v>
      </c>
    </row>
    <row r="44" spans="1:4" ht="13.5" thickTop="1" x14ac:dyDescent="0.2"/>
    <row r="45" spans="1:4" x14ac:dyDescent="0.2">
      <c r="A45" t="s">
        <v>47</v>
      </c>
      <c r="D45" s="6">
        <f>+B33</f>
        <v>8000000</v>
      </c>
    </row>
    <row r="46" spans="1:4" x14ac:dyDescent="0.2">
      <c r="A46" t="s">
        <v>46</v>
      </c>
      <c r="D46" s="14">
        <f>-D43*D39</f>
        <v>-6999988</v>
      </c>
    </row>
    <row r="47" spans="1:4" x14ac:dyDescent="0.2">
      <c r="D47" s="8"/>
    </row>
    <row r="48" spans="1:4" ht="13.5" thickBot="1" x14ac:dyDescent="0.25">
      <c r="A48" t="s">
        <v>49</v>
      </c>
      <c r="D48" s="20">
        <f>SUM(D45:D47)</f>
        <v>1000012</v>
      </c>
    </row>
    <row r="49" spans="1:4" ht="13.5" thickTop="1" x14ac:dyDescent="0.2"/>
    <row r="50" spans="1:4" x14ac:dyDescent="0.2">
      <c r="A50" t="s">
        <v>50</v>
      </c>
      <c r="D50" s="15">
        <f>+D37</f>
        <v>1000000</v>
      </c>
    </row>
    <row r="51" spans="1:4" x14ac:dyDescent="0.2">
      <c r="A51" t="s">
        <v>51</v>
      </c>
      <c r="D51" s="15">
        <f>-D43</f>
        <v>-411764</v>
      </c>
    </row>
    <row r="52" spans="1:4" x14ac:dyDescent="0.2">
      <c r="D52" s="8"/>
    </row>
    <row r="53" spans="1:4" ht="13.5" thickBot="1" x14ac:dyDescent="0.25">
      <c r="D53" s="19">
        <f>SUM(D50:D52)</f>
        <v>588236</v>
      </c>
    </row>
    <row r="54" spans="1:4" ht="13.5" thickTop="1" x14ac:dyDescent="0.2">
      <c r="D54" s="16"/>
    </row>
    <row r="55" spans="1:4" x14ac:dyDescent="0.2">
      <c r="A55" s="1" t="s">
        <v>54</v>
      </c>
      <c r="B55" s="5" t="s">
        <v>20</v>
      </c>
      <c r="C55" s="5" t="s">
        <v>21</v>
      </c>
      <c r="D55" s="5" t="s">
        <v>22</v>
      </c>
    </row>
    <row r="56" spans="1:4" x14ac:dyDescent="0.2">
      <c r="A56" t="s">
        <v>23</v>
      </c>
      <c r="B56" s="6">
        <f>+Assumptions!$A$15</f>
        <v>1000000</v>
      </c>
      <c r="C56">
        <f>+Assumptions!$A$6</f>
        <v>9</v>
      </c>
      <c r="D56" s="6">
        <f>B56*C56</f>
        <v>9000000</v>
      </c>
    </row>
    <row r="57" spans="1:4" x14ac:dyDescent="0.2">
      <c r="A57" t="s">
        <v>49</v>
      </c>
      <c r="B57" s="6">
        <f>+D48</f>
        <v>1000012</v>
      </c>
      <c r="C57" s="7">
        <f>+C33</f>
        <v>1</v>
      </c>
      <c r="D57" s="6">
        <f>B57*C57</f>
        <v>1000012</v>
      </c>
    </row>
    <row r="58" spans="1:4" x14ac:dyDescent="0.2">
      <c r="D58" s="8"/>
    </row>
    <row r="59" spans="1:4" ht="13.5" thickBot="1" x14ac:dyDescent="0.25">
      <c r="A59" t="s">
        <v>25</v>
      </c>
      <c r="D59" s="20">
        <f>SUM(D56:D58)</f>
        <v>10000012</v>
      </c>
    </row>
    <row r="60" spans="1:4" ht="13.5" thickTop="1" x14ac:dyDescent="0.2"/>
    <row r="61" spans="1:4" ht="13.5" thickBot="1" x14ac:dyDescent="0.25">
      <c r="A61" t="s">
        <v>26</v>
      </c>
      <c r="D61" s="17">
        <f>+D53</f>
        <v>588236</v>
      </c>
    </row>
    <row r="62" spans="1:4" ht="13.5" thickTop="1" x14ac:dyDescent="0.2"/>
    <row r="63" spans="1:4" ht="13.5" thickBot="1" x14ac:dyDescent="0.25">
      <c r="A63" t="s">
        <v>27</v>
      </c>
      <c r="D63" s="11">
        <f>ROUND(D59/D61,2)</f>
        <v>17</v>
      </c>
    </row>
    <row r="64" spans="1:4" ht="13.5" thickTop="1" x14ac:dyDescent="0.2"/>
    <row r="65" spans="1:4" ht="13.5" thickBot="1" x14ac:dyDescent="0.25">
      <c r="A65" t="s">
        <v>28</v>
      </c>
      <c r="D65" s="10">
        <f>+Assumptions!A24</f>
        <v>1000</v>
      </c>
    </row>
    <row r="66" spans="1:4" ht="13.5" thickTop="1" x14ac:dyDescent="0.2"/>
    <row r="67" spans="1:4" ht="13.5" thickBot="1" x14ac:dyDescent="0.25">
      <c r="A67" t="s">
        <v>29</v>
      </c>
      <c r="D67" s="11">
        <f>D65*D63</f>
        <v>17000</v>
      </c>
    </row>
    <row r="68" spans="1:4" ht="13.5" thickTop="1" x14ac:dyDescent="0.2">
      <c r="D68" s="13"/>
    </row>
    <row r="69" spans="1:4" x14ac:dyDescent="0.2">
      <c r="A69" s="1" t="s">
        <v>32</v>
      </c>
      <c r="B69" s="5" t="s">
        <v>20</v>
      </c>
      <c r="C69" s="5" t="s">
        <v>21</v>
      </c>
      <c r="D69" s="5" t="s">
        <v>22</v>
      </c>
    </row>
    <row r="70" spans="1:4" x14ac:dyDescent="0.2">
      <c r="A70" t="s">
        <v>23</v>
      </c>
      <c r="B70" s="6">
        <f>+Assumptions!$A$17</f>
        <v>1000000</v>
      </c>
      <c r="C70">
        <f>+Assumptions!$A$7</f>
        <v>12</v>
      </c>
      <c r="D70" s="6">
        <f>B70*C70</f>
        <v>12000000</v>
      </c>
    </row>
    <row r="71" spans="1:4" x14ac:dyDescent="0.2">
      <c r="A71" t="s">
        <v>24</v>
      </c>
      <c r="B71" s="6">
        <f>+B57</f>
        <v>1000012</v>
      </c>
      <c r="C71" s="7">
        <f>+Assumptions!$A$12</f>
        <v>1</v>
      </c>
      <c r="D71" s="6">
        <f>B71*C71</f>
        <v>1000012</v>
      </c>
    </row>
    <row r="72" spans="1:4" x14ac:dyDescent="0.2">
      <c r="D72" s="8"/>
    </row>
    <row r="73" spans="1:4" ht="13.5" thickBot="1" x14ac:dyDescent="0.25">
      <c r="A73" t="s">
        <v>25</v>
      </c>
      <c r="D73" s="20">
        <f>SUM(D70:D72)</f>
        <v>13000012</v>
      </c>
    </row>
    <row r="74" spans="1:4" ht="13.5" thickTop="1" x14ac:dyDescent="0.2"/>
    <row r="75" spans="1:4" ht="13.5" thickBot="1" x14ac:dyDescent="0.25">
      <c r="A75" t="s">
        <v>26</v>
      </c>
      <c r="D75" s="10">
        <f>+D61</f>
        <v>588236</v>
      </c>
    </row>
    <row r="76" spans="1:4" ht="13.5" thickTop="1" x14ac:dyDescent="0.2"/>
    <row r="77" spans="1:4" ht="13.5" thickBot="1" x14ac:dyDescent="0.25">
      <c r="A77" t="s">
        <v>27</v>
      </c>
      <c r="D77" s="11">
        <f>ROUND(D73/D75,2)</f>
        <v>22.1</v>
      </c>
    </row>
    <row r="78" spans="1:4" ht="13.5" thickTop="1" x14ac:dyDescent="0.2"/>
    <row r="79" spans="1:4" ht="13.5" thickBot="1" x14ac:dyDescent="0.25">
      <c r="A79" t="s">
        <v>28</v>
      </c>
      <c r="D79" s="10">
        <f>+Assumptions!$A$24</f>
        <v>1000</v>
      </c>
    </row>
    <row r="80" spans="1:4" ht="13.5" thickTop="1" x14ac:dyDescent="0.2"/>
    <row r="81" spans="1:4" ht="13.5" thickBot="1" x14ac:dyDescent="0.25">
      <c r="A81" t="s">
        <v>29</v>
      </c>
      <c r="D81" s="11">
        <f>D79*D77</f>
        <v>22100</v>
      </c>
    </row>
    <row r="82" spans="1:4" ht="13.5" thickTop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F29" sqref="F29"/>
    </sheetView>
  </sheetViews>
  <sheetFormatPr defaultRowHeight="12.75" x14ac:dyDescent="0.2"/>
  <cols>
    <col min="1" max="1" width="43.7109375" customWidth="1"/>
    <col min="2" max="2" width="17.85546875" customWidth="1"/>
  </cols>
  <sheetData>
    <row r="1" spans="1:2" x14ac:dyDescent="0.2">
      <c r="A1" s="1" t="s">
        <v>55</v>
      </c>
    </row>
    <row r="3" spans="1:2" x14ac:dyDescent="0.2">
      <c r="A3" s="1" t="s">
        <v>56</v>
      </c>
    </row>
    <row r="4" spans="1:2" ht="13.5" thickBot="1" x14ac:dyDescent="0.25">
      <c r="A4" t="s">
        <v>57</v>
      </c>
      <c r="B4" s="9">
        <v>20000000</v>
      </c>
    </row>
    <row r="5" spans="1:2" ht="13.5" thickTop="1" x14ac:dyDescent="0.2"/>
    <row r="6" spans="1:2" ht="13.5" thickBot="1" x14ac:dyDescent="0.25">
      <c r="A6" t="s">
        <v>26</v>
      </c>
      <c r="B6" s="10">
        <v>1000000</v>
      </c>
    </row>
    <row r="7" spans="1:2" ht="13.5" thickTop="1" x14ac:dyDescent="0.2"/>
    <row r="8" spans="1:2" ht="13.5" thickBot="1" x14ac:dyDescent="0.25">
      <c r="A8" t="s">
        <v>58</v>
      </c>
      <c r="B8" s="11">
        <f>B4/B6</f>
        <v>20</v>
      </c>
    </row>
    <row r="9" spans="1:2" ht="13.5" thickTop="1" x14ac:dyDescent="0.2"/>
    <row r="10" spans="1:2" ht="13.5" thickBot="1" x14ac:dyDescent="0.25">
      <c r="A10" t="s">
        <v>59</v>
      </c>
      <c r="B10" s="11">
        <v>18</v>
      </c>
    </row>
    <row r="11" spans="1:2" ht="13.5" thickTop="1" x14ac:dyDescent="0.2"/>
    <row r="12" spans="1:2" ht="13.5" thickBot="1" x14ac:dyDescent="0.25">
      <c r="A12" t="s">
        <v>60</v>
      </c>
      <c r="B12" s="9">
        <v>4000000</v>
      </c>
    </row>
    <row r="13" spans="1:2" ht="13.5" thickTop="1" x14ac:dyDescent="0.2">
      <c r="B13" s="14"/>
    </row>
    <row r="14" spans="1:2" ht="13.5" thickBot="1" x14ac:dyDescent="0.25">
      <c r="A14" t="s">
        <v>67</v>
      </c>
      <c r="B14" s="10">
        <f>B12/18</f>
        <v>222222.22222222222</v>
      </c>
    </row>
    <row r="15" spans="1:2" ht="13.5" thickTop="1" x14ac:dyDescent="0.2"/>
    <row r="16" spans="1:2" x14ac:dyDescent="0.2">
      <c r="A16" s="1" t="s">
        <v>61</v>
      </c>
    </row>
    <row r="17" spans="1:2" x14ac:dyDescent="0.2">
      <c r="A17" t="s">
        <v>62</v>
      </c>
      <c r="B17" s="6">
        <f>+B4</f>
        <v>20000000</v>
      </c>
    </row>
    <row r="18" spans="1:2" x14ac:dyDescent="0.2">
      <c r="A18" t="s">
        <v>63</v>
      </c>
      <c r="B18" s="6">
        <f>-B12</f>
        <v>-4000000</v>
      </c>
    </row>
    <row r="19" spans="1:2" x14ac:dyDescent="0.2">
      <c r="B19" s="8"/>
    </row>
    <row r="20" spans="1:2" ht="13.5" thickBot="1" x14ac:dyDescent="0.25">
      <c r="A20" t="s">
        <v>64</v>
      </c>
      <c r="B20" s="20">
        <f>SUM(B17:B19)</f>
        <v>16000000</v>
      </c>
    </row>
    <row r="21" spans="1:2" ht="13.5" thickTop="1" x14ac:dyDescent="0.2"/>
    <row r="22" spans="1:2" x14ac:dyDescent="0.2">
      <c r="A22" t="s">
        <v>65</v>
      </c>
      <c r="B22" s="15">
        <f>+B6</f>
        <v>1000000</v>
      </c>
    </row>
    <row r="23" spans="1:2" x14ac:dyDescent="0.2">
      <c r="A23" t="s">
        <v>51</v>
      </c>
      <c r="B23" s="15">
        <f>-B14</f>
        <v>-222222.22222222222</v>
      </c>
    </row>
    <row r="24" spans="1:2" x14ac:dyDescent="0.2">
      <c r="B24" s="8"/>
    </row>
    <row r="25" spans="1:2" ht="13.5" thickBot="1" x14ac:dyDescent="0.25">
      <c r="A25" t="s">
        <v>66</v>
      </c>
      <c r="B25" s="19">
        <f>SUM(B22:B24)</f>
        <v>777777.77777777775</v>
      </c>
    </row>
    <row r="26" spans="1:2" ht="13.5" thickTop="1" x14ac:dyDescent="0.2"/>
    <row r="27" spans="1:2" ht="13.5" thickBot="1" x14ac:dyDescent="0.25">
      <c r="A27" t="s">
        <v>58</v>
      </c>
      <c r="B27" s="11">
        <f>+B20/B25</f>
        <v>20.571428571428573</v>
      </c>
    </row>
    <row r="28" spans="1:2" ht="13.5" thickTop="1" x14ac:dyDescent="0.2"/>
    <row r="29" spans="1:2" ht="13.5" thickBot="1" x14ac:dyDescent="0.25">
      <c r="A29" t="s">
        <v>68</v>
      </c>
      <c r="B29" s="18" t="s">
        <v>69</v>
      </c>
    </row>
    <row r="30" spans="1:2" ht="13.5" thickTop="1" x14ac:dyDescent="0.2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Assumptions</vt:lpstr>
      <vt:lpstr>No actions</vt:lpstr>
      <vt:lpstr>Special dividend</vt:lpstr>
      <vt:lpstr>Buyback at T1</vt:lpstr>
      <vt:lpstr>Buyback at T2</vt:lpstr>
      <vt:lpstr>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Amin</dc:creator>
  <cp:lastModifiedBy>Mohammed Amin</cp:lastModifiedBy>
  <dcterms:created xsi:type="dcterms:W3CDTF">2016-03-24T14:18:16Z</dcterms:created>
  <dcterms:modified xsi:type="dcterms:W3CDTF">2016-03-25T17:14:21Z</dcterms:modified>
</cp:coreProperties>
</file>